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АЙТ\РІШЕННЯ НА САЙТ\Рішення на сайт 80 сесії VII скликання\"/>
    </mc:Choice>
  </mc:AlternateContent>
  <bookViews>
    <workbookView xWindow="0" yWindow="0" windowWidth="19200" windowHeight="11475"/>
  </bookViews>
  <sheets>
    <sheet name="Управл. 01.06.20" sheetId="1" r:id="rId1"/>
  </sheets>
  <definedNames>
    <definedName name="_xlnm.Print_Area" localSheetId="0">'Управл. 01.06.20'!$A$1:$W$45</definedName>
  </definedNames>
  <calcPr calcId="162913"/>
</workbook>
</file>

<file path=xl/calcChain.xml><?xml version="1.0" encoding="utf-8"?>
<calcChain xmlns="http://schemas.openxmlformats.org/spreadsheetml/2006/main">
  <c r="O38" i="1" l="1"/>
  <c r="M38" i="1"/>
  <c r="H38" i="1"/>
  <c r="E38" i="1"/>
  <c r="C38" i="1"/>
  <c r="S30" i="1"/>
  <c r="S38" i="1" s="1"/>
  <c r="Q30" i="1"/>
  <c r="Q38" i="1" s="1"/>
  <c r="L30" i="1"/>
  <c r="L38" i="1" s="1"/>
  <c r="K30" i="1"/>
  <c r="K38" i="1" s="1"/>
  <c r="J30" i="1"/>
  <c r="J38" i="1" s="1"/>
  <c r="F30" i="1"/>
  <c r="F38" i="1" s="1"/>
  <c r="C30" i="1"/>
  <c r="P29" i="1"/>
  <c r="G29" i="1"/>
  <c r="P26" i="1"/>
  <c r="O26" i="1"/>
  <c r="G26" i="1"/>
  <c r="O25" i="1"/>
  <c r="P25" i="1" s="1"/>
  <c r="G25" i="1"/>
  <c r="O24" i="1"/>
  <c r="D24" i="1"/>
  <c r="P24" i="1" s="1"/>
  <c r="D23" i="1"/>
  <c r="G22" i="1"/>
  <c r="P7" i="1"/>
  <c r="D30" i="1" l="1"/>
  <c r="D38" i="1" s="1"/>
  <c r="I25" i="1"/>
  <c r="N25" i="1" s="1"/>
  <c r="R25" i="1" s="1"/>
  <c r="I26" i="1"/>
  <c r="N26" i="1" s="1"/>
  <c r="R26" i="1" s="1"/>
  <c r="I29" i="1"/>
  <c r="P23" i="1"/>
  <c r="P30" i="1" s="1"/>
  <c r="P38" i="1" s="1"/>
  <c r="I22" i="1"/>
  <c r="N22" i="1" s="1"/>
  <c r="G23" i="1"/>
  <c r="G30" i="1" s="1"/>
  <c r="G24" i="1"/>
  <c r="N29" i="1"/>
  <c r="R29" i="1" s="1"/>
  <c r="V25" i="1" l="1"/>
  <c r="T25" i="1"/>
  <c r="W25" i="1"/>
  <c r="U25" i="1"/>
  <c r="R22" i="1"/>
  <c r="V29" i="1"/>
  <c r="W29" i="1" s="1"/>
  <c r="T29" i="1"/>
  <c r="U29" i="1" s="1"/>
  <c r="G38" i="1"/>
  <c r="V26" i="1"/>
  <c r="T26" i="1"/>
  <c r="W26" i="1"/>
  <c r="U26" i="1"/>
  <c r="I24" i="1"/>
  <c r="N24" i="1" s="1"/>
  <c r="R24" i="1" s="1"/>
  <c r="I23" i="1"/>
  <c r="N23" i="1" s="1"/>
  <c r="R23" i="1" s="1"/>
  <c r="I30" i="1" l="1"/>
  <c r="I38" i="1" s="1"/>
  <c r="V24" i="1"/>
  <c r="T24" i="1"/>
  <c r="W24" i="1"/>
  <c r="U24" i="1"/>
  <c r="V23" i="1"/>
  <c r="W23" i="1" s="1"/>
  <c r="T23" i="1"/>
  <c r="U23" i="1" s="1"/>
  <c r="N30" i="1"/>
  <c r="N38" i="1" s="1"/>
  <c r="R30" i="1"/>
  <c r="R38" i="1" s="1"/>
  <c r="V8" i="1" s="1"/>
  <c r="V22" i="1"/>
  <c r="V30" i="1" s="1"/>
  <c r="V38" i="1" s="1"/>
  <c r="T22" i="1"/>
  <c r="T30" i="1" s="1"/>
  <c r="T38" i="1" s="1"/>
  <c r="X45" i="1" l="1"/>
  <c r="Y45" i="1" s="1"/>
  <c r="W22" i="1"/>
  <c r="W30" i="1" s="1"/>
  <c r="U22" i="1"/>
  <c r="U30" i="1" s="1"/>
  <c r="U38" i="1" s="1"/>
  <c r="W38" i="1" l="1"/>
  <c r="X43" i="1"/>
  <c r="X44" i="1" s="1"/>
  <c r="Y46" i="1"/>
</calcChain>
</file>

<file path=xl/comments1.xml><?xml version="1.0" encoding="utf-8"?>
<comments xmlns="http://schemas.openxmlformats.org/spreadsheetml/2006/main">
  <authors>
    <author>User</author>
  </authors>
  <commentList>
    <comment ref="I20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0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розмірі до 50% посадового окладу + надбавка за ранг + вислуга років
</t>
        </r>
      </text>
    </comment>
    <comment ref="R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W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<sst xmlns="http://schemas.openxmlformats.org/spreadsheetml/2006/main" count="56" uniqueCount="54">
  <si>
    <t>Додаток</t>
  </si>
  <si>
    <t>ЗАТВЕРДЖУЮ</t>
  </si>
  <si>
    <t xml:space="preserve">штат  в  кількості </t>
  </si>
  <si>
    <t>штатних одиниць</t>
  </si>
  <si>
    <t xml:space="preserve">                                        </t>
  </si>
  <si>
    <t xml:space="preserve">з місячним фондом заробітної плати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</si>
  <si>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</si>
  <si>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</si>
  <si>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Міський голова</t>
  </si>
  <si>
    <t>А.П.Федорук</t>
  </si>
  <si>
    <t>(підпис)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</si>
  <si>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</si>
  <si>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</si>
  <si>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</si>
  <si>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</si>
  <si>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sz val="14"/>
        <rFont val="Arial Cyr"/>
        <charset val="204"/>
      </rPr>
      <t>’є</t>
    </r>
    <r>
      <rPr>
        <sz val="14"/>
        <rFont val="Times New Roman"/>
        <family val="1"/>
        <charset val="204"/>
      </rPr>
      <t>днаних територіальних громадах</t>
    </r>
  </si>
  <si>
    <t>станом  на   03.06.2020 р.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</si>
  <si>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</si>
  <si>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</si>
  <si>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</si>
  <si>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</si>
  <si>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</si>
  <si>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</si>
  <si>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</si>
  <si>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</si>
  <si>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</si>
  <si>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</si>
  <si>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</si>
  <si>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</si>
  <si>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</si>
  <si>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</si>
  <si>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</si>
  <si>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</si>
  <si>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</si>
  <si>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</si>
  <si>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</si>
  <si>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</si>
  <si>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</si>
  <si>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до %</t>
  </si>
  <si>
    <t>Начальник відділу освіти</t>
  </si>
  <si>
    <t>ПОМНОЖЕНО НА 7 місяців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</si>
  <si>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</si>
  <si>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</si>
  <si>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</si>
  <si>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</si>
  <si>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Провідний спеціаліст-юрист</t>
  </si>
  <si>
    <t>Разом посадових осіб місцевого самоврядування</t>
  </si>
  <si>
    <t>Всього</t>
  </si>
  <si>
    <t xml:space="preserve">Начальник відділу освіти  </t>
  </si>
  <si>
    <t>О.І.Цимбал</t>
  </si>
  <si>
    <t xml:space="preserve">Головний бухгалтер </t>
  </si>
  <si>
    <t>Н.Л.Бутенко</t>
  </si>
  <si>
    <t>№4995-80-VI від 25.06.2020р.</t>
  </si>
  <si>
    <t>до Рішення  Бучанської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</si>
</sst>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2" fillId="0" borderId="0"/>
    <xf numFmtId="0" fontId="30" fillId="0" borderId="0"/>
  </cellStyleXfs>
  <cellXfs count="16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0" borderId="1" xfId="0" applyFont="1" applyBorder="1"/>
    <xf numFmtId="0" fontId="12" fillId="0" borderId="1" xfId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2" xfId="1" applyFont="1" applyBorder="1" applyAlignment="1"/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20" fillId="0" borderId="4" xfId="0" applyFont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3" fillId="0" borderId="19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left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0" fontId="3" fillId="2" borderId="19" xfId="2" applyFont="1" applyFill="1" applyBorder="1" applyAlignment="1">
      <alignment horizontal="center" vertical="center" wrapText="1"/>
    </xf>
    <xf numFmtId="2" fontId="3" fillId="2" borderId="19" xfId="2" applyNumberFormat="1" applyFont="1" applyFill="1" applyBorder="1" applyAlignment="1">
      <alignment horizontal="center" vertical="center" wrapText="1"/>
    </xf>
    <xf numFmtId="9" fontId="3" fillId="0" borderId="19" xfId="2" applyNumberFormat="1" applyFont="1" applyBorder="1" applyAlignment="1">
      <alignment horizontal="center" vertical="center" wrapText="1"/>
    </xf>
    <xf numFmtId="2" fontId="3" fillId="0" borderId="19" xfId="2" applyNumberFormat="1" applyFont="1" applyBorder="1" applyAlignment="1">
      <alignment horizontal="center" vertical="center" wrapText="1"/>
    </xf>
    <xf numFmtId="2" fontId="3" fillId="0" borderId="19" xfId="2" applyNumberFormat="1" applyFont="1" applyFill="1" applyBorder="1" applyAlignment="1">
      <alignment horizontal="center" vertical="center" wrapText="1"/>
    </xf>
    <xf numFmtId="9" fontId="3" fillId="0" borderId="19" xfId="2" applyNumberFormat="1" applyFont="1" applyFill="1" applyBorder="1" applyAlignment="1">
      <alignment horizontal="center" vertical="center" wrapText="1"/>
    </xf>
    <xf numFmtId="2" fontId="3" fillId="0" borderId="20" xfId="2" applyNumberFormat="1" applyFont="1" applyBorder="1" applyAlignment="1">
      <alignment horizontal="center" vertical="center" wrapText="1"/>
    </xf>
    <xf numFmtId="4" fontId="3" fillId="0" borderId="21" xfId="2" applyNumberFormat="1" applyFont="1" applyBorder="1" applyAlignment="1">
      <alignment horizontal="center" vertical="center" wrapText="1"/>
    </xf>
    <xf numFmtId="2" fontId="11" fillId="0" borderId="22" xfId="2" applyNumberFormat="1" applyFont="1" applyBorder="1" applyAlignment="1">
      <alignment horizontal="center" vertical="center" wrapText="1"/>
    </xf>
    <xf numFmtId="4" fontId="11" fillId="0" borderId="19" xfId="2" applyNumberFormat="1" applyFont="1" applyBorder="1" applyAlignment="1">
      <alignment horizontal="center" vertical="center" wrapText="1"/>
    </xf>
    <xf numFmtId="4" fontId="3" fillId="0" borderId="20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4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left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0" fontId="3" fillId="2" borderId="24" xfId="2" applyFont="1" applyFill="1" applyBorder="1" applyAlignment="1">
      <alignment horizontal="center" vertical="center" wrapText="1"/>
    </xf>
    <xf numFmtId="2" fontId="3" fillId="2" borderId="24" xfId="2" applyNumberFormat="1" applyFont="1" applyFill="1" applyBorder="1" applyAlignment="1">
      <alignment horizontal="center" vertical="center" wrapText="1"/>
    </xf>
    <xf numFmtId="9" fontId="3" fillId="0" borderId="24" xfId="2" applyNumberFormat="1" applyFont="1" applyBorder="1" applyAlignment="1">
      <alignment horizontal="center" vertical="center" wrapText="1"/>
    </xf>
    <xf numFmtId="2" fontId="3" fillId="0" borderId="24" xfId="2" applyNumberFormat="1" applyFont="1" applyBorder="1" applyAlignment="1">
      <alignment horizontal="center" vertical="center" wrapText="1"/>
    </xf>
    <xf numFmtId="2" fontId="3" fillId="0" borderId="24" xfId="2" applyNumberFormat="1" applyFont="1" applyFill="1" applyBorder="1" applyAlignment="1">
      <alignment horizontal="center" vertical="center" wrapText="1"/>
    </xf>
    <xf numFmtId="9" fontId="3" fillId="3" borderId="24" xfId="2" applyNumberFormat="1" applyFont="1" applyFill="1" applyBorder="1" applyAlignment="1">
      <alignment horizontal="center" vertical="center" wrapText="1"/>
    </xf>
    <xf numFmtId="2" fontId="3" fillId="0" borderId="25" xfId="2" applyNumberFormat="1" applyFont="1" applyBorder="1" applyAlignment="1">
      <alignment horizontal="center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11" fillId="0" borderId="27" xfId="2" applyNumberFormat="1" applyFont="1" applyBorder="1" applyAlignment="1">
      <alignment horizontal="center" vertical="center" wrapText="1"/>
    </xf>
    <xf numFmtId="4" fontId="11" fillId="0" borderId="24" xfId="2" applyNumberFormat="1" applyFont="1" applyBorder="1" applyAlignment="1">
      <alignment horizontal="center" vertical="center" wrapText="1"/>
    </xf>
    <xf numFmtId="4" fontId="3" fillId="0" borderId="25" xfId="2" applyNumberFormat="1" applyFont="1" applyBorder="1" applyAlignment="1">
      <alignment horizontal="center" vertical="center" wrapText="1"/>
    </xf>
    <xf numFmtId="2" fontId="3" fillId="0" borderId="25" xfId="2" applyNumberFormat="1" applyFont="1" applyBorder="1" applyAlignment="1">
      <alignment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left"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3" fillId="0" borderId="28" xfId="2" applyNumberFormat="1" applyFont="1" applyBorder="1" applyAlignment="1">
      <alignment horizontal="center" vertical="center" wrapText="1"/>
    </xf>
    <xf numFmtId="9" fontId="3" fillId="0" borderId="28" xfId="2" applyNumberFormat="1" applyFont="1" applyBorder="1" applyAlignment="1">
      <alignment horizontal="center" vertical="center" wrapText="1"/>
    </xf>
    <xf numFmtId="2" fontId="3" fillId="0" borderId="29" xfId="2" applyNumberFormat="1" applyFont="1" applyBorder="1" applyAlignment="1">
      <alignment vertical="center" wrapText="1"/>
    </xf>
    <xf numFmtId="4" fontId="3" fillId="0" borderId="30" xfId="2" applyNumberFormat="1" applyFont="1" applyBorder="1" applyAlignment="1">
      <alignment horizontal="center" vertical="center" wrapText="1"/>
    </xf>
    <xf numFmtId="2" fontId="11" fillId="0" borderId="31" xfId="2" applyNumberFormat="1" applyFont="1" applyBorder="1" applyAlignment="1">
      <alignment horizontal="center" vertical="center" wrapText="1"/>
    </xf>
    <xf numFmtId="4" fontId="11" fillId="0" borderId="28" xfId="2" applyNumberFormat="1" applyFont="1" applyBorder="1" applyAlignment="1">
      <alignment horizontal="center" vertical="center" wrapText="1"/>
    </xf>
    <xf numFmtId="4" fontId="3" fillId="0" borderId="29" xfId="2" applyNumberFormat="1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21" fillId="0" borderId="33" xfId="2" applyFont="1" applyBorder="1" applyAlignment="1">
      <alignment horizontal="left" vertical="center" wrapText="1"/>
    </xf>
    <xf numFmtId="164" fontId="20" fillId="0" borderId="33" xfId="2" applyNumberFormat="1" applyFont="1" applyBorder="1" applyAlignment="1">
      <alignment horizontal="center" vertical="center" wrapText="1"/>
    </xf>
    <xf numFmtId="2" fontId="20" fillId="0" borderId="33" xfId="2" applyNumberFormat="1" applyFont="1" applyBorder="1" applyAlignment="1">
      <alignment horizontal="center" vertical="center" wrapText="1"/>
    </xf>
    <xf numFmtId="0" fontId="20" fillId="0" borderId="33" xfId="2" applyFont="1" applyBorder="1" applyAlignment="1">
      <alignment horizontal="center" vertical="center" wrapText="1"/>
    </xf>
    <xf numFmtId="4" fontId="20" fillId="0" borderId="33" xfId="2" applyNumberFormat="1" applyFont="1" applyBorder="1" applyAlignment="1">
      <alignment horizontal="center" vertical="center" wrapText="1"/>
    </xf>
    <xf numFmtId="3" fontId="20" fillId="0" borderId="33" xfId="2" applyNumberFormat="1" applyFont="1" applyBorder="1" applyAlignment="1">
      <alignment horizontal="center" vertical="center" wrapText="1"/>
    </xf>
    <xf numFmtId="4" fontId="20" fillId="0" borderId="34" xfId="2" applyNumberFormat="1" applyFont="1" applyBorder="1" applyAlignment="1">
      <alignment horizontal="center" vertical="center" wrapText="1"/>
    </xf>
    <xf numFmtId="4" fontId="20" fillId="0" borderId="35" xfId="2" applyNumberFormat="1" applyFont="1" applyBorder="1" applyAlignment="1">
      <alignment horizontal="center" vertical="center" wrapText="1"/>
    </xf>
    <xf numFmtId="4" fontId="20" fillId="0" borderId="36" xfId="2" applyNumberFormat="1" applyFont="1" applyBorder="1" applyAlignment="1">
      <alignment horizontal="center" vertical="center" wrapText="1"/>
    </xf>
    <xf numFmtId="4" fontId="3" fillId="0" borderId="19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4" fontId="3" fillId="0" borderId="24" xfId="2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5" fillId="0" borderId="0" xfId="2" applyFont="1" applyAlignment="1">
      <alignment horizontal="center"/>
    </xf>
    <xf numFmtId="0" fontId="23" fillId="0" borderId="24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9" fontId="23" fillId="0" borderId="24" xfId="0" applyNumberFormat="1" applyFont="1" applyBorder="1" applyAlignment="1">
      <alignment horizontal="center" vertical="center" wrapText="1"/>
    </xf>
    <xf numFmtId="2" fontId="23" fillId="0" borderId="24" xfId="0" applyNumberFormat="1" applyFont="1" applyBorder="1" applyAlignment="1">
      <alignment horizontal="center" vertical="center" wrapText="1"/>
    </xf>
    <xf numFmtId="4" fontId="23" fillId="0" borderId="26" xfId="0" applyNumberFormat="1" applyFont="1" applyBorder="1" applyAlignment="1">
      <alignment horizontal="center" vertical="center" wrapText="1"/>
    </xf>
    <xf numFmtId="2" fontId="24" fillId="0" borderId="27" xfId="0" applyNumberFormat="1" applyFont="1" applyBorder="1" applyAlignment="1">
      <alignment horizontal="center" vertical="center" wrapText="1"/>
    </xf>
    <xf numFmtId="4" fontId="24" fillId="0" borderId="24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vertical="center" wrapText="1"/>
    </xf>
    <xf numFmtId="0" fontId="23" fillId="0" borderId="28" xfId="0" applyFont="1" applyBorder="1" applyAlignment="1">
      <alignment horizontal="left" vertical="center" wrapText="1"/>
    </xf>
    <xf numFmtId="4" fontId="23" fillId="0" borderId="28" xfId="0" applyNumberFormat="1" applyFont="1" applyFill="1" applyBorder="1" applyAlignment="1">
      <alignment vertical="center" wrapText="1"/>
    </xf>
    <xf numFmtId="4" fontId="23" fillId="0" borderId="28" xfId="0" applyNumberFormat="1" applyFont="1" applyBorder="1" applyAlignment="1">
      <alignment vertical="center" wrapText="1"/>
    </xf>
    <xf numFmtId="2" fontId="23" fillId="0" borderId="28" xfId="0" applyNumberFormat="1" applyFont="1" applyFill="1" applyBorder="1" applyAlignment="1">
      <alignment vertical="center" wrapText="1"/>
    </xf>
    <xf numFmtId="9" fontId="23" fillId="0" borderId="28" xfId="0" applyNumberFormat="1" applyFont="1" applyBorder="1" applyAlignment="1">
      <alignment vertical="center" wrapText="1"/>
    </xf>
    <xf numFmtId="2" fontId="23" fillId="0" borderId="28" xfId="0" applyNumberFormat="1" applyFont="1" applyBorder="1" applyAlignment="1">
      <alignment vertical="center" wrapText="1"/>
    </xf>
    <xf numFmtId="0" fontId="0" fillId="0" borderId="29" xfId="0" applyBorder="1" applyAlignment="1">
      <alignment horizontal="center"/>
    </xf>
    <xf numFmtId="0" fontId="23" fillId="0" borderId="30" xfId="0" applyFont="1" applyBorder="1" applyAlignment="1">
      <alignment vertical="center" wrapText="1"/>
    </xf>
    <xf numFmtId="2" fontId="24" fillId="0" borderId="31" xfId="0" applyNumberFormat="1" applyFont="1" applyBorder="1" applyAlignment="1">
      <alignment vertical="center" wrapText="1"/>
    </xf>
    <xf numFmtId="0" fontId="24" fillId="0" borderId="28" xfId="0" applyFont="1" applyBorder="1" applyAlignment="1">
      <alignment vertical="center" wrapText="1"/>
    </xf>
    <xf numFmtId="4" fontId="24" fillId="0" borderId="28" xfId="0" applyNumberFormat="1" applyFont="1" applyBorder="1" applyAlignment="1">
      <alignment vertical="center" wrapText="1"/>
    </xf>
    <xf numFmtId="0" fontId="23" fillId="0" borderId="29" xfId="0" applyFont="1" applyBorder="1" applyAlignment="1">
      <alignment vertical="center" wrapText="1"/>
    </xf>
    <xf numFmtId="0" fontId="23" fillId="0" borderId="32" xfId="0" applyFont="1" applyBorder="1" applyAlignment="1">
      <alignment vertical="center" wrapText="1"/>
    </xf>
    <xf numFmtId="0" fontId="21" fillId="0" borderId="33" xfId="0" applyFont="1" applyBorder="1" applyAlignment="1">
      <alignment horizontal="left" vertical="center" wrapText="1"/>
    </xf>
    <xf numFmtId="4" fontId="21" fillId="0" borderId="33" xfId="0" applyNumberFormat="1" applyFont="1" applyBorder="1" applyAlignment="1">
      <alignment horizontal="center" vertical="center" wrapText="1"/>
    </xf>
    <xf numFmtId="4" fontId="21" fillId="0" borderId="34" xfId="0" applyNumberFormat="1" applyFont="1" applyBorder="1" applyAlignment="1">
      <alignment horizontal="center" vertical="center" wrapText="1"/>
    </xf>
    <xf numFmtId="4" fontId="21" fillId="0" borderId="35" xfId="0" applyNumberFormat="1" applyFont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164" fontId="21" fillId="0" borderId="33" xfId="0" applyNumberFormat="1" applyFont="1" applyBorder="1" applyAlignment="1">
      <alignment horizontal="center" vertical="center" wrapText="1"/>
    </xf>
    <xf numFmtId="165" fontId="21" fillId="0" borderId="3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1" xfId="0" applyFont="1" applyBorder="1"/>
    <xf numFmtId="4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0" fontId="6" fillId="0" borderId="0" xfId="0" applyFont="1"/>
    <xf numFmtId="0" fontId="20" fillId="0" borderId="0" xfId="0" applyFont="1"/>
    <xf numFmtId="4" fontId="0" fillId="0" borderId="0" xfId="0" applyNumberFormat="1"/>
    <xf numFmtId="0" fontId="20" fillId="0" borderId="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0" fillId="0" borderId="5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5" fillId="3" borderId="23" xfId="2" applyFont="1" applyFill="1" applyBorder="1" applyAlignment="1">
      <alignment horizontal="center"/>
    </xf>
    <xf numFmtId="0" fontId="6" fillId="0" borderId="0" xfId="0" applyFont="1" applyAlignment="1">
      <alignment horizontal="left"/>
    </xf>
  </cellXfs>
  <cellStyles count="4">
    <cellStyle name="Обычный" xfId="0" builtinId="0"/>
    <cellStyle name="Обычный_Dod5kochtor" xfId="1"/>
    <cellStyle name="Обычный_штати управління 01.06.17р.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abSelected="1" view="pageBreakPreview" topLeftCell="A25" zoomScaleSheetLayoutView="100" workbookViewId="0">
      <pane xSplit="2" topLeftCell="C1" activePane="topRight" state="frozen"/>
      <selection activeCell="I19" sqref="I19:I21"/>
      <selection pane="topRight" activeCell="B17" sqref="B17:U17"/>
    </sheetView>
  </sheetViews>
  <sheetFormatPr defaultRowHeight="12.75" x14ac:dyDescent="0.2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1.85546875" customWidth="1"/>
    <col min="23" max="23" width="13.5703125" customWidth="1"/>
    <col min="24" max="24" width="30.5703125" customWidth="1"/>
    <col min="25" max="25" width="13.28515625" bestFit="1" customWidth="1"/>
  </cols>
  <sheetData>
    <row r="1" spans="1:26" ht="14.25" x14ac:dyDescent="0.2">
      <c r="T1" s="1" t="s">
        <v>0</v>
      </c>
    </row>
    <row r="2" spans="1:26" ht="28.5" customHeight="1" x14ac:dyDescent="0.2">
      <c r="R2" s="149" t="s">
        <v>53</v>
      </c>
      <c r="S2" s="149"/>
      <c r="T2" s="149"/>
      <c r="U2" s="149"/>
      <c r="V2" s="149"/>
      <c r="W2" s="149"/>
    </row>
    <row r="3" spans="1:26" ht="12.75" customHeight="1" x14ac:dyDescent="0.2">
      <c r="R3" s="150" t="s">
        <v>52</v>
      </c>
      <c r="S3" s="150"/>
      <c r="T3" s="150"/>
      <c r="U3" s="150"/>
      <c r="V3" s="150"/>
      <c r="W3" s="150"/>
    </row>
    <row r="5" spans="1:26" ht="12" customHeight="1" x14ac:dyDescent="0.2"/>
    <row r="6" spans="1:26" s="5" customFormat="1" ht="18.75" customHeight="1" x14ac:dyDescent="0.3">
      <c r="A6" s="2"/>
      <c r="B6" s="2"/>
      <c r="C6" s="2"/>
      <c r="D6" s="2"/>
      <c r="E6" s="2"/>
      <c r="F6" s="2"/>
      <c r="G6" s="2"/>
      <c r="H6" s="2"/>
      <c r="I6" s="3"/>
      <c r="J6" s="3"/>
      <c r="K6" s="4"/>
      <c r="N6" s="6" t="s">
        <v>1</v>
      </c>
      <c r="O6" s="6"/>
      <c r="P6" s="6"/>
      <c r="Q6" s="6"/>
      <c r="R6" s="6"/>
      <c r="S6" s="6"/>
      <c r="T6" s="7"/>
      <c r="U6" s="8"/>
    </row>
    <row r="7" spans="1:26" s="5" customFormat="1" ht="18.75" customHeight="1" x14ac:dyDescent="0.3">
      <c r="A7" s="2"/>
      <c r="B7" s="9"/>
      <c r="C7" s="2"/>
      <c r="D7" s="2"/>
      <c r="E7" s="2"/>
      <c r="F7" s="2"/>
      <c r="G7" s="2"/>
      <c r="H7" s="2"/>
      <c r="I7" s="3"/>
      <c r="J7" s="3"/>
      <c r="K7" s="4"/>
      <c r="N7" s="10" t="s">
        <v>2</v>
      </c>
      <c r="O7" s="11"/>
      <c r="P7" s="12">
        <f>C38</f>
        <v>5</v>
      </c>
      <c r="R7" s="10" t="s">
        <v>3</v>
      </c>
      <c r="S7" s="11"/>
      <c r="T7" s="11"/>
      <c r="U7" s="11"/>
    </row>
    <row r="8" spans="1:26" s="5" customFormat="1" ht="18.75" customHeight="1" x14ac:dyDescent="0.3">
      <c r="B8" s="2"/>
      <c r="C8" s="2"/>
      <c r="D8" s="2"/>
      <c r="E8" s="2"/>
      <c r="F8" s="2"/>
      <c r="G8" s="2"/>
      <c r="H8" s="2"/>
      <c r="I8" s="3"/>
      <c r="J8" s="3"/>
      <c r="K8" s="4" t="s">
        <v>4</v>
      </c>
      <c r="N8" s="13" t="s">
        <v>5</v>
      </c>
      <c r="O8" s="14"/>
      <c r="P8" s="14"/>
      <c r="Q8" s="14"/>
      <c r="V8" s="15">
        <f>R38</f>
        <v>89481</v>
      </c>
      <c r="W8" s="10" t="s">
        <v>6</v>
      </c>
      <c r="X8" s="11"/>
      <c r="Y8" s="11"/>
      <c r="Z8" s="3" t="s">
        <v>6</v>
      </c>
    </row>
    <row r="9" spans="1:26" s="5" customFormat="1" ht="18.75" customHeight="1" x14ac:dyDescent="0.3">
      <c r="A9" s="2"/>
      <c r="B9" s="2"/>
      <c r="C9" s="2"/>
      <c r="D9" s="2"/>
      <c r="E9" s="2"/>
      <c r="F9" s="2"/>
      <c r="G9" s="2"/>
      <c r="H9" s="2"/>
      <c r="I9" s="3"/>
      <c r="K9" s="16"/>
      <c r="N9" s="17" t="s">
        <v>7</v>
      </c>
      <c r="O9" s="14"/>
      <c r="P9" s="14"/>
      <c r="Q9" s="14"/>
      <c r="R9" s="14"/>
      <c r="S9" s="14"/>
      <c r="T9" s="14"/>
      <c r="U9" s="8"/>
    </row>
    <row r="10" spans="1:26" s="5" customFormat="1" ht="24" customHeight="1" x14ac:dyDescent="0.3">
      <c r="A10" s="2"/>
      <c r="B10" s="2"/>
      <c r="C10" s="2"/>
      <c r="D10" s="2"/>
      <c r="E10" s="2"/>
      <c r="F10" s="2"/>
      <c r="G10" s="2"/>
      <c r="H10" s="2"/>
      <c r="I10" s="3"/>
      <c r="J10" s="3"/>
      <c r="N10" s="18" t="s">
        <v>8</v>
      </c>
      <c r="O10" s="19"/>
      <c r="P10" s="19"/>
      <c r="Q10" s="19"/>
      <c r="R10" s="20"/>
      <c r="S10" s="20"/>
      <c r="T10" s="20"/>
      <c r="U10" s="21"/>
    </row>
    <row r="11" spans="1:26" s="5" customFormat="1" ht="12" customHeight="1" x14ac:dyDescent="0.3">
      <c r="A11" s="2"/>
      <c r="B11" s="2"/>
      <c r="C11" s="2"/>
      <c r="D11" s="2"/>
      <c r="E11" s="2"/>
      <c r="F11" s="2"/>
      <c r="G11" s="2"/>
      <c r="H11" s="2"/>
      <c r="I11" s="3"/>
      <c r="J11" s="3"/>
      <c r="K11" s="4"/>
      <c r="N11" s="22"/>
      <c r="O11" s="22"/>
      <c r="P11" s="22"/>
      <c r="Q11" s="22"/>
      <c r="R11" s="22"/>
      <c r="S11" s="22"/>
      <c r="T11" s="8"/>
      <c r="U11" s="8"/>
    </row>
    <row r="12" spans="1:26" s="5" customFormat="1" ht="18.75" customHeight="1" x14ac:dyDescent="0.3">
      <c r="A12" s="2"/>
      <c r="B12" s="2"/>
      <c r="C12" s="2"/>
      <c r="D12" s="2"/>
      <c r="E12" s="2"/>
      <c r="F12" s="2"/>
      <c r="G12" s="2"/>
      <c r="H12" s="2"/>
      <c r="I12" s="3"/>
      <c r="J12" s="23"/>
      <c r="K12" s="24"/>
      <c r="N12" s="25"/>
      <c r="O12" s="26"/>
      <c r="P12" s="27"/>
      <c r="Q12" s="27"/>
      <c r="R12" s="28" t="s">
        <v>9</v>
      </c>
      <c r="S12" s="7"/>
      <c r="T12" s="7"/>
      <c r="U12" s="29"/>
    </row>
    <row r="13" spans="1:26" s="5" customFormat="1" ht="18.75" customHeight="1" x14ac:dyDescent="0.3">
      <c r="A13" s="2"/>
      <c r="B13" s="30"/>
      <c r="C13" s="2"/>
      <c r="D13" s="2"/>
      <c r="E13" s="2"/>
      <c r="F13" s="2"/>
      <c r="G13" s="2"/>
      <c r="H13" s="31"/>
      <c r="I13" s="3"/>
      <c r="J13" s="23"/>
      <c r="K13" s="24"/>
      <c r="N13" s="32" t="s">
        <v>10</v>
      </c>
      <c r="O13" s="32"/>
      <c r="Q13" s="33" t="s">
        <v>11</v>
      </c>
      <c r="U13" s="34"/>
    </row>
    <row r="14" spans="1:26" s="5" customFormat="1" ht="18.75" customHeight="1" x14ac:dyDescent="0.3">
      <c r="A14" s="2"/>
      <c r="B14" s="2"/>
      <c r="C14" s="2"/>
      <c r="D14" s="2"/>
      <c r="E14" s="2"/>
      <c r="F14" s="35"/>
      <c r="G14" s="35"/>
      <c r="H14" s="35"/>
      <c r="I14" s="35" t="s">
        <v>12</v>
      </c>
      <c r="K14" s="35"/>
      <c r="L14" s="35"/>
      <c r="M14" s="35"/>
      <c r="N14" s="35"/>
      <c r="O14" s="35"/>
      <c r="U14" s="34"/>
    </row>
    <row r="15" spans="1:26" s="5" customFormat="1" ht="20.25" hidden="1" customHeight="1" x14ac:dyDescent="0.3">
      <c r="A15" s="36"/>
      <c r="B15" s="3"/>
      <c r="C15" s="3"/>
      <c r="D15" s="3"/>
      <c r="J15" s="37" t="s">
        <v>13</v>
      </c>
      <c r="O15" s="35"/>
      <c r="P15" s="3"/>
      <c r="Q15" s="3"/>
      <c r="R15" s="3"/>
      <c r="S15" s="3"/>
      <c r="T15" s="3"/>
      <c r="U15" s="3"/>
    </row>
    <row r="16" spans="1:26" s="5" customFormat="1" ht="20.25" customHeight="1" x14ac:dyDescent="0.3">
      <c r="A16" s="36"/>
      <c r="B16" s="3"/>
      <c r="C16" s="3"/>
      <c r="D16" s="3"/>
      <c r="I16" s="38" t="s">
        <v>14</v>
      </c>
      <c r="O16" s="35"/>
      <c r="P16" s="3"/>
      <c r="Q16" s="3"/>
      <c r="R16" s="3"/>
      <c r="S16" s="3"/>
      <c r="T16" s="3"/>
      <c r="U16" s="3"/>
    </row>
    <row r="17" spans="1:24" s="5" customFormat="1" ht="22.5" customHeight="1" x14ac:dyDescent="0.25">
      <c r="A17" s="2"/>
      <c r="B17" s="159" t="s">
        <v>15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</row>
    <row r="18" spans="1:24" s="5" customFormat="1" ht="20.25" customHeight="1" thickBot="1" x14ac:dyDescent="0.35">
      <c r="A18" s="2"/>
      <c r="B18" s="3"/>
      <c r="C18" s="3"/>
      <c r="D18" s="3"/>
      <c r="E18" s="160" t="s">
        <v>16</v>
      </c>
      <c r="F18" s="160"/>
      <c r="G18" s="160"/>
      <c r="H18" s="160"/>
      <c r="I18" s="160"/>
      <c r="J18" s="160"/>
      <c r="K18" s="160"/>
      <c r="L18" s="160"/>
      <c r="M18" s="160"/>
      <c r="N18" s="160"/>
      <c r="O18" s="35"/>
      <c r="P18" s="39"/>
      <c r="Q18" s="3"/>
      <c r="R18" s="3"/>
      <c r="S18" s="3"/>
      <c r="T18" s="3"/>
      <c r="U18" s="3"/>
    </row>
    <row r="19" spans="1:24" s="5" customFormat="1" ht="17.25" hidden="1" customHeight="1" thickBot="1" x14ac:dyDescent="0.35">
      <c r="A19" s="2"/>
      <c r="B19" s="3"/>
      <c r="C19" s="3"/>
      <c r="D19" s="3"/>
      <c r="E19" s="3"/>
      <c r="F19" s="40"/>
      <c r="G19" s="40"/>
      <c r="H19" s="40"/>
      <c r="I19" s="40"/>
      <c r="J19" s="40"/>
      <c r="K19" s="40"/>
      <c r="L19" s="40"/>
      <c r="M19" s="40"/>
      <c r="N19" s="3"/>
      <c r="O19" s="3"/>
      <c r="P19" s="3"/>
      <c r="Q19" s="3"/>
      <c r="R19" s="3"/>
      <c r="S19" s="3"/>
      <c r="T19" s="3"/>
      <c r="U19" s="3"/>
    </row>
    <row r="20" spans="1:24" s="3" customFormat="1" ht="65.25" customHeight="1" x14ac:dyDescent="0.25">
      <c r="A20" s="143" t="s">
        <v>17</v>
      </c>
      <c r="B20" s="145" t="s">
        <v>18</v>
      </c>
      <c r="C20" s="145" t="s">
        <v>19</v>
      </c>
      <c r="D20" s="145" t="s">
        <v>20</v>
      </c>
      <c r="E20" s="145" t="s">
        <v>21</v>
      </c>
      <c r="F20" s="145" t="s">
        <v>22</v>
      </c>
      <c r="G20" s="145" t="s">
        <v>23</v>
      </c>
      <c r="H20" s="145" t="s">
        <v>24</v>
      </c>
      <c r="I20" s="145" t="s">
        <v>25</v>
      </c>
      <c r="J20" s="145" t="s">
        <v>26</v>
      </c>
      <c r="K20" s="147" t="s">
        <v>27</v>
      </c>
      <c r="L20" s="147" t="s">
        <v>28</v>
      </c>
      <c r="M20" s="145" t="s">
        <v>29</v>
      </c>
      <c r="N20" s="145" t="s">
        <v>30</v>
      </c>
      <c r="O20" s="41"/>
      <c r="P20" s="151" t="s">
        <v>31</v>
      </c>
      <c r="Q20" s="153" t="s">
        <v>32</v>
      </c>
      <c r="R20" s="155" t="s">
        <v>33</v>
      </c>
      <c r="S20" s="157" t="s">
        <v>34</v>
      </c>
      <c r="T20" s="145" t="s">
        <v>35</v>
      </c>
      <c r="U20" s="161" t="s">
        <v>36</v>
      </c>
      <c r="V20" s="163" t="s">
        <v>37</v>
      </c>
      <c r="W20" s="155" t="s">
        <v>36</v>
      </c>
    </row>
    <row r="21" spans="1:24" s="3" customFormat="1" ht="42" customHeight="1" thickBot="1" x14ac:dyDescent="0.3">
      <c r="A21" s="144"/>
      <c r="B21" s="146"/>
      <c r="C21" s="146"/>
      <c r="D21" s="146"/>
      <c r="E21" s="146"/>
      <c r="F21" s="146"/>
      <c r="G21" s="146"/>
      <c r="H21" s="146"/>
      <c r="I21" s="146"/>
      <c r="J21" s="146"/>
      <c r="K21" s="148"/>
      <c r="L21" s="148"/>
      <c r="M21" s="146"/>
      <c r="N21" s="146"/>
      <c r="O21" s="42" t="s">
        <v>38</v>
      </c>
      <c r="P21" s="152"/>
      <c r="Q21" s="154"/>
      <c r="R21" s="156"/>
      <c r="S21" s="158"/>
      <c r="T21" s="146"/>
      <c r="U21" s="162"/>
      <c r="V21" s="164"/>
      <c r="W21" s="156"/>
    </row>
    <row r="22" spans="1:24" s="57" customFormat="1" ht="21.75" customHeight="1" x14ac:dyDescent="0.2">
      <c r="A22" s="43">
        <v>1</v>
      </c>
      <c r="B22" s="44" t="s">
        <v>39</v>
      </c>
      <c r="C22" s="43">
        <v>1</v>
      </c>
      <c r="D22" s="45">
        <v>7400</v>
      </c>
      <c r="E22" s="46">
        <v>9</v>
      </c>
      <c r="F22" s="47">
        <v>500</v>
      </c>
      <c r="G22" s="45">
        <f>D22+F22</f>
        <v>7900</v>
      </c>
      <c r="H22" s="48">
        <v>0.36</v>
      </c>
      <c r="I22" s="49">
        <f>G22*H22</f>
        <v>2844</v>
      </c>
      <c r="J22" s="43"/>
      <c r="K22" s="43"/>
      <c r="L22" s="43"/>
      <c r="M22" s="48">
        <v>0.5</v>
      </c>
      <c r="N22" s="50">
        <f>(G22+I22)*C22*M22</f>
        <v>5372</v>
      </c>
      <c r="O22" s="51"/>
      <c r="P22" s="50">
        <v>7500</v>
      </c>
      <c r="Q22" s="52"/>
      <c r="R22" s="53">
        <f>G22+N22+P22+I22+J22+K22+L22</f>
        <v>23616</v>
      </c>
      <c r="S22" s="54">
        <v>0</v>
      </c>
      <c r="T22" s="55">
        <f t="shared" ref="T22:T29" si="0">R22-S22</f>
        <v>23616</v>
      </c>
      <c r="U22" s="55">
        <f t="shared" ref="U22:U29" si="1">R22*12+T22</f>
        <v>307008</v>
      </c>
      <c r="V22" s="56">
        <f>R22</f>
        <v>23616</v>
      </c>
      <c r="W22" s="53">
        <f>R22*7+V22</f>
        <v>188928</v>
      </c>
      <c r="X22" s="165" t="s">
        <v>40</v>
      </c>
    </row>
    <row r="23" spans="1:24" s="57" customFormat="1" ht="35.25" customHeight="1" x14ac:dyDescent="0.2">
      <c r="A23" s="58">
        <v>2</v>
      </c>
      <c r="B23" s="59" t="s">
        <v>41</v>
      </c>
      <c r="C23" s="58">
        <v>1</v>
      </c>
      <c r="D23" s="60">
        <f>ROUND(D22*0.95,0)</f>
        <v>7030</v>
      </c>
      <c r="E23" s="61">
        <v>10</v>
      </c>
      <c r="F23" s="62">
        <v>450</v>
      </c>
      <c r="G23" s="60">
        <f>D23+F23</f>
        <v>7480</v>
      </c>
      <c r="H23" s="63">
        <v>0.15</v>
      </c>
      <c r="I23" s="64">
        <f t="shared" ref="I23:I29" si="2">G23*H23</f>
        <v>1122</v>
      </c>
      <c r="J23" s="58"/>
      <c r="K23" s="58"/>
      <c r="L23" s="58"/>
      <c r="M23" s="63">
        <v>0.5</v>
      </c>
      <c r="N23" s="65">
        <f t="shared" ref="N23:N29" si="3">(G23+I23)*C23*M23</f>
        <v>4301</v>
      </c>
      <c r="O23" s="66">
        <v>0.9</v>
      </c>
      <c r="P23" s="65">
        <f>D23*O23*C23</f>
        <v>6327</v>
      </c>
      <c r="Q23" s="67"/>
      <c r="R23" s="68">
        <f t="shared" ref="R23:R29" si="4">G23+N23+P23+I23+J23+K23+L23</f>
        <v>19230</v>
      </c>
      <c r="S23" s="69">
        <v>0</v>
      </c>
      <c r="T23" s="70">
        <f t="shared" si="0"/>
        <v>19230</v>
      </c>
      <c r="U23" s="70">
        <f t="shared" si="1"/>
        <v>249990</v>
      </c>
      <c r="V23" s="71">
        <f t="shared" ref="V23:V29" si="5">R23</f>
        <v>19230</v>
      </c>
      <c r="W23" s="68">
        <f>R23*7+V23</f>
        <v>153840</v>
      </c>
      <c r="X23" s="165"/>
    </row>
    <row r="24" spans="1:24" s="57" customFormat="1" ht="32.25" customHeight="1" x14ac:dyDescent="0.2">
      <c r="A24" s="58">
        <v>3</v>
      </c>
      <c r="B24" s="59" t="s">
        <v>42</v>
      </c>
      <c r="C24" s="58">
        <v>1</v>
      </c>
      <c r="D24" s="60">
        <f>ROUND(D22*0.95,0)</f>
        <v>7030</v>
      </c>
      <c r="E24" s="61">
        <v>10</v>
      </c>
      <c r="F24" s="62">
        <v>450</v>
      </c>
      <c r="G24" s="60">
        <f>D24+F24</f>
        <v>7480</v>
      </c>
      <c r="H24" s="63">
        <v>0.15</v>
      </c>
      <c r="I24" s="64">
        <f t="shared" si="2"/>
        <v>1122</v>
      </c>
      <c r="J24" s="58"/>
      <c r="K24" s="58"/>
      <c r="L24" s="58"/>
      <c r="M24" s="63">
        <v>0.5</v>
      </c>
      <c r="N24" s="65">
        <f t="shared" si="3"/>
        <v>4301</v>
      </c>
      <c r="O24" s="66">
        <f>O23</f>
        <v>0.9</v>
      </c>
      <c r="P24" s="65">
        <f>D24*O24*C24</f>
        <v>6327</v>
      </c>
      <c r="Q24" s="67"/>
      <c r="R24" s="68">
        <f t="shared" si="4"/>
        <v>19230</v>
      </c>
      <c r="S24" s="69">
        <v>1</v>
      </c>
      <c r="T24" s="70">
        <f t="shared" si="0"/>
        <v>19229</v>
      </c>
      <c r="U24" s="70">
        <f t="shared" si="1"/>
        <v>249989</v>
      </c>
      <c r="V24" s="71">
        <f t="shared" si="5"/>
        <v>19230</v>
      </c>
      <c r="W24" s="68">
        <f>R24*7+V24</f>
        <v>153840</v>
      </c>
      <c r="X24" s="165"/>
    </row>
    <row r="25" spans="1:24" s="57" customFormat="1" ht="31.5" customHeight="1" x14ac:dyDescent="0.2">
      <c r="A25" s="58">
        <v>4</v>
      </c>
      <c r="B25" s="59" t="s">
        <v>43</v>
      </c>
      <c r="C25" s="58">
        <v>1</v>
      </c>
      <c r="D25" s="60">
        <v>5100</v>
      </c>
      <c r="E25" s="58">
        <v>13</v>
      </c>
      <c r="F25" s="64">
        <v>300</v>
      </c>
      <c r="G25" s="60">
        <f>D25+F25</f>
        <v>5400</v>
      </c>
      <c r="H25" s="63">
        <v>0.15</v>
      </c>
      <c r="I25" s="64">
        <f t="shared" si="2"/>
        <v>810</v>
      </c>
      <c r="J25" s="58"/>
      <c r="K25" s="58"/>
      <c r="L25" s="58"/>
      <c r="M25" s="63">
        <v>0.5</v>
      </c>
      <c r="N25" s="65">
        <f t="shared" si="3"/>
        <v>3105</v>
      </c>
      <c r="O25" s="66">
        <f>O23</f>
        <v>0.9</v>
      </c>
      <c r="P25" s="65">
        <f>D25*O25*C25</f>
        <v>4590</v>
      </c>
      <c r="Q25" s="67"/>
      <c r="R25" s="68">
        <f t="shared" si="4"/>
        <v>13905</v>
      </c>
      <c r="S25" s="69">
        <v>0</v>
      </c>
      <c r="T25" s="70">
        <f t="shared" si="0"/>
        <v>13905</v>
      </c>
      <c r="U25" s="70">
        <f t="shared" si="1"/>
        <v>180765</v>
      </c>
      <c r="V25" s="71">
        <f t="shared" si="5"/>
        <v>13905</v>
      </c>
      <c r="W25" s="68">
        <f>R25*7+V25</f>
        <v>111240</v>
      </c>
      <c r="X25" s="165"/>
    </row>
    <row r="26" spans="1:24" s="57" customFormat="1" ht="33" customHeight="1" thickBot="1" x14ac:dyDescent="0.25">
      <c r="A26" s="58">
        <v>5</v>
      </c>
      <c r="B26" s="59" t="s">
        <v>44</v>
      </c>
      <c r="C26" s="58">
        <v>1</v>
      </c>
      <c r="D26" s="60">
        <v>5100</v>
      </c>
      <c r="E26" s="58">
        <v>13</v>
      </c>
      <c r="F26" s="64">
        <v>300</v>
      </c>
      <c r="G26" s="60">
        <f>D26+F26</f>
        <v>5400</v>
      </c>
      <c r="H26" s="63">
        <v>0.1</v>
      </c>
      <c r="I26" s="64">
        <f t="shared" si="2"/>
        <v>540</v>
      </c>
      <c r="J26" s="58"/>
      <c r="K26" s="58"/>
      <c r="L26" s="58"/>
      <c r="M26" s="63">
        <v>0.5</v>
      </c>
      <c r="N26" s="65">
        <f t="shared" si="3"/>
        <v>2970</v>
      </c>
      <c r="O26" s="66">
        <f>O23</f>
        <v>0.9</v>
      </c>
      <c r="P26" s="65">
        <f>D26*O26*C26</f>
        <v>4590</v>
      </c>
      <c r="Q26" s="72"/>
      <c r="R26" s="68">
        <f t="shared" si="4"/>
        <v>13500</v>
      </c>
      <c r="S26" s="69">
        <v>0</v>
      </c>
      <c r="T26" s="70">
        <f t="shared" si="0"/>
        <v>13500</v>
      </c>
      <c r="U26" s="70">
        <f t="shared" si="1"/>
        <v>175500</v>
      </c>
      <c r="V26" s="71">
        <f t="shared" si="5"/>
        <v>13500</v>
      </c>
      <c r="W26" s="68">
        <f>R26*7+V26</f>
        <v>108000</v>
      </c>
      <c r="X26" s="165"/>
    </row>
    <row r="27" spans="1:24" s="57" customFormat="1" ht="33" hidden="1" customHeight="1" x14ac:dyDescent="0.2">
      <c r="A27" s="58"/>
      <c r="B27" s="59"/>
      <c r="C27" s="58"/>
      <c r="D27" s="60"/>
      <c r="E27" s="58"/>
      <c r="F27" s="64"/>
      <c r="G27" s="60"/>
      <c r="H27" s="63"/>
      <c r="I27" s="64"/>
      <c r="J27" s="58"/>
      <c r="K27" s="58"/>
      <c r="L27" s="58"/>
      <c r="M27" s="63"/>
      <c r="N27" s="64"/>
      <c r="O27" s="63"/>
      <c r="P27" s="64"/>
      <c r="Q27" s="72"/>
      <c r="R27" s="68"/>
      <c r="S27" s="69"/>
      <c r="T27" s="70"/>
      <c r="U27" s="70"/>
      <c r="V27" s="71"/>
      <c r="W27" s="68"/>
      <c r="X27" s="165"/>
    </row>
    <row r="28" spans="1:24" s="57" customFormat="1" ht="30" hidden="1" customHeight="1" thickBot="1" x14ac:dyDescent="0.25">
      <c r="A28" s="58"/>
      <c r="B28" s="59"/>
      <c r="C28" s="58"/>
      <c r="D28" s="60"/>
      <c r="E28" s="58"/>
      <c r="F28" s="64"/>
      <c r="G28" s="60"/>
      <c r="H28" s="63"/>
      <c r="I28" s="64"/>
      <c r="J28" s="58"/>
      <c r="K28" s="58"/>
      <c r="L28" s="58"/>
      <c r="M28" s="63"/>
      <c r="N28" s="64"/>
      <c r="O28" s="63"/>
      <c r="P28" s="64"/>
      <c r="Q28" s="72"/>
      <c r="R28" s="68"/>
      <c r="S28" s="69"/>
      <c r="T28" s="70"/>
      <c r="U28" s="70"/>
      <c r="V28" s="71"/>
      <c r="W28" s="68"/>
      <c r="X28" s="165"/>
    </row>
    <row r="29" spans="1:24" s="57" customFormat="1" ht="19.5" hidden="1" customHeight="1" thickBot="1" x14ac:dyDescent="0.25">
      <c r="A29" s="73">
        <v>8</v>
      </c>
      <c r="B29" s="74" t="s">
        <v>45</v>
      </c>
      <c r="C29" s="73">
        <v>0</v>
      </c>
      <c r="D29" s="75"/>
      <c r="E29" s="73">
        <v>15</v>
      </c>
      <c r="F29" s="76"/>
      <c r="G29" s="75">
        <f>(D29+F29)*C29</f>
        <v>0</v>
      </c>
      <c r="H29" s="77">
        <v>0</v>
      </c>
      <c r="I29" s="76">
        <f t="shared" si="2"/>
        <v>0</v>
      </c>
      <c r="J29" s="73"/>
      <c r="K29" s="73"/>
      <c r="L29" s="73"/>
      <c r="M29" s="77">
        <v>0.5</v>
      </c>
      <c r="N29" s="76">
        <f t="shared" si="3"/>
        <v>0</v>
      </c>
      <c r="O29" s="77">
        <v>0.9</v>
      </c>
      <c r="P29" s="76">
        <f>D29*O29*C29</f>
        <v>0</v>
      </c>
      <c r="Q29" s="78"/>
      <c r="R29" s="79">
        <f t="shared" si="4"/>
        <v>0</v>
      </c>
      <c r="S29" s="80">
        <v>1</v>
      </c>
      <c r="T29" s="81">
        <f t="shared" si="0"/>
        <v>-1</v>
      </c>
      <c r="U29" s="81">
        <f t="shared" si="1"/>
        <v>-1</v>
      </c>
      <c r="V29" s="82">
        <f t="shared" si="5"/>
        <v>0</v>
      </c>
      <c r="W29" s="79">
        <f>R29*12+V29</f>
        <v>0</v>
      </c>
      <c r="X29" s="165"/>
    </row>
    <row r="30" spans="1:24" s="57" customFormat="1" ht="30.75" customHeight="1" thickBot="1" x14ac:dyDescent="0.25">
      <c r="A30" s="83"/>
      <c r="B30" s="84" t="s">
        <v>46</v>
      </c>
      <c r="C30" s="85">
        <f>SUM(C22:C29)</f>
        <v>5</v>
      </c>
      <c r="D30" s="86">
        <f>SUM(D22:D29)</f>
        <v>31660</v>
      </c>
      <c r="E30" s="87">
        <v>0</v>
      </c>
      <c r="F30" s="87">
        <f>SUM(F22:F29)</f>
        <v>2000</v>
      </c>
      <c r="G30" s="86">
        <f>SUM(G22:G29)</f>
        <v>33660</v>
      </c>
      <c r="H30" s="87"/>
      <c r="I30" s="88">
        <f t="shared" ref="I30:W30" si="6">SUM(I22:I29)</f>
        <v>6438</v>
      </c>
      <c r="J30" s="88">
        <f t="shared" si="6"/>
        <v>0</v>
      </c>
      <c r="K30" s="88">
        <f t="shared" si="6"/>
        <v>0</v>
      </c>
      <c r="L30" s="88">
        <f t="shared" si="6"/>
        <v>0</v>
      </c>
      <c r="M30" s="89"/>
      <c r="N30" s="88">
        <f t="shared" si="6"/>
        <v>20049</v>
      </c>
      <c r="O30" s="88"/>
      <c r="P30" s="88">
        <f t="shared" si="6"/>
        <v>29334</v>
      </c>
      <c r="Q30" s="90">
        <f t="shared" si="6"/>
        <v>0</v>
      </c>
      <c r="R30" s="91">
        <f t="shared" si="6"/>
        <v>89481</v>
      </c>
      <c r="S30" s="92">
        <f t="shared" si="6"/>
        <v>2</v>
      </c>
      <c r="T30" s="88">
        <f t="shared" si="6"/>
        <v>89479</v>
      </c>
      <c r="U30" s="88">
        <f t="shared" si="6"/>
        <v>1163251</v>
      </c>
      <c r="V30" s="90">
        <f t="shared" si="6"/>
        <v>89481</v>
      </c>
      <c r="W30" s="91">
        <f t="shared" si="6"/>
        <v>715848</v>
      </c>
      <c r="X30" s="165"/>
    </row>
    <row r="31" spans="1:24" s="57" customFormat="1" ht="18" hidden="1" customHeight="1" x14ac:dyDescent="0.2">
      <c r="A31" s="43"/>
      <c r="B31" s="44"/>
      <c r="C31" s="43"/>
      <c r="D31" s="93"/>
      <c r="E31" s="43"/>
      <c r="F31" s="49"/>
      <c r="G31" s="45"/>
      <c r="H31" s="43"/>
      <c r="I31" s="43"/>
      <c r="J31" s="43"/>
      <c r="K31" s="43"/>
      <c r="L31" s="43"/>
      <c r="M31" s="48"/>
      <c r="N31" s="49"/>
      <c r="O31" s="48"/>
      <c r="P31" s="49"/>
      <c r="Q31" s="94"/>
      <c r="R31" s="53"/>
      <c r="S31" s="54"/>
      <c r="T31" s="55"/>
      <c r="U31" s="55"/>
      <c r="V31" s="56"/>
      <c r="W31" s="53"/>
    </row>
    <row r="32" spans="1:24" s="57" customFormat="1" ht="16.5" hidden="1" customHeight="1" x14ac:dyDescent="0.2">
      <c r="A32" s="58"/>
      <c r="B32" s="59"/>
      <c r="C32" s="58"/>
      <c r="D32" s="95"/>
      <c r="E32" s="58"/>
      <c r="F32" s="58"/>
      <c r="G32" s="60"/>
      <c r="H32" s="58"/>
      <c r="I32" s="58"/>
      <c r="J32" s="58"/>
      <c r="K32" s="58"/>
      <c r="L32" s="58"/>
      <c r="M32" s="63"/>
      <c r="N32" s="64"/>
      <c r="O32" s="63"/>
      <c r="P32" s="64"/>
      <c r="Q32" s="96"/>
      <c r="R32" s="68"/>
      <c r="S32" s="69"/>
      <c r="T32" s="70"/>
      <c r="U32" s="70"/>
      <c r="V32" s="71"/>
      <c r="W32" s="68"/>
    </row>
    <row r="33" spans="1:25" s="57" customFormat="1" ht="17.25" hidden="1" customHeight="1" x14ac:dyDescent="0.2">
      <c r="A33" s="58"/>
      <c r="B33" s="59"/>
      <c r="C33" s="58"/>
      <c r="D33" s="95"/>
      <c r="E33" s="58"/>
      <c r="F33" s="58"/>
      <c r="G33" s="60"/>
      <c r="H33" s="58"/>
      <c r="I33" s="58"/>
      <c r="J33" s="58"/>
      <c r="K33" s="64"/>
      <c r="L33" s="64"/>
      <c r="M33" s="63"/>
      <c r="N33" s="64"/>
      <c r="O33" s="63"/>
      <c r="P33" s="64"/>
      <c r="Q33" s="96"/>
      <c r="R33" s="68"/>
      <c r="S33" s="69"/>
      <c r="T33" s="70"/>
      <c r="U33" s="70"/>
      <c r="V33" s="71"/>
      <c r="W33" s="68"/>
    </row>
    <row r="34" spans="1:25" s="97" customFormat="1" ht="28.5" hidden="1" customHeight="1" x14ac:dyDescent="0.2">
      <c r="A34" s="58"/>
      <c r="B34" s="59"/>
      <c r="C34" s="58"/>
      <c r="D34" s="95"/>
      <c r="E34" s="58"/>
      <c r="F34" s="58"/>
      <c r="G34" s="60"/>
      <c r="H34" s="58"/>
      <c r="I34" s="58"/>
      <c r="J34" s="64"/>
      <c r="K34" s="64"/>
      <c r="L34" s="58"/>
      <c r="M34" s="63"/>
      <c r="N34" s="64"/>
      <c r="O34" s="63"/>
      <c r="P34" s="64"/>
      <c r="Q34" s="96"/>
      <c r="R34" s="68"/>
      <c r="S34" s="69"/>
      <c r="T34" s="70"/>
      <c r="U34" s="70"/>
      <c r="V34" s="71"/>
      <c r="W34" s="68"/>
    </row>
    <row r="35" spans="1:25" s="97" customFormat="1" ht="15.75" hidden="1" customHeight="1" thickBot="1" x14ac:dyDescent="0.25">
      <c r="A35" s="98"/>
      <c r="B35" s="99"/>
      <c r="C35" s="98"/>
      <c r="D35" s="100"/>
      <c r="E35" s="98"/>
      <c r="F35" s="98"/>
      <c r="G35" s="101"/>
      <c r="H35" s="98"/>
      <c r="I35" s="98"/>
      <c r="J35" s="102"/>
      <c r="K35" s="98"/>
      <c r="L35" s="98"/>
      <c r="M35" s="103"/>
      <c r="N35" s="104"/>
      <c r="O35" s="103"/>
      <c r="P35" s="104"/>
      <c r="Q35" s="96"/>
      <c r="R35" s="105"/>
      <c r="S35" s="106"/>
      <c r="T35" s="107"/>
      <c r="U35" s="107"/>
      <c r="V35" s="71"/>
      <c r="W35" s="105"/>
    </row>
    <row r="36" spans="1:25" s="57" customFormat="1" ht="14.25" hidden="1" customHeight="1" x14ac:dyDescent="0.2">
      <c r="A36" s="108"/>
      <c r="B36" s="109"/>
      <c r="C36" s="108"/>
      <c r="D36" s="110"/>
      <c r="E36" s="108"/>
      <c r="F36" s="108"/>
      <c r="G36" s="111"/>
      <c r="H36" s="108"/>
      <c r="I36" s="108"/>
      <c r="J36" s="112"/>
      <c r="K36" s="108"/>
      <c r="L36" s="108"/>
      <c r="M36" s="113"/>
      <c r="N36" s="114"/>
      <c r="O36" s="113"/>
      <c r="P36" s="114"/>
      <c r="Q36" s="115"/>
      <c r="R36" s="116"/>
      <c r="S36" s="117"/>
      <c r="T36" s="118"/>
      <c r="U36" s="119"/>
      <c r="V36" s="120"/>
      <c r="W36" s="116"/>
    </row>
    <row r="37" spans="1:25" s="5" customFormat="1" ht="16.5" hidden="1" customHeight="1" thickBot="1" x14ac:dyDescent="0.25">
      <c r="A37" s="121"/>
      <c r="B37" s="122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4"/>
      <c r="R37" s="125"/>
      <c r="S37" s="126"/>
      <c r="T37" s="123"/>
      <c r="U37" s="123"/>
      <c r="V37" s="124"/>
      <c r="W37" s="125"/>
    </row>
    <row r="38" spans="1:25" s="5" customFormat="1" ht="24" hidden="1" customHeight="1" thickBot="1" x14ac:dyDescent="0.25">
      <c r="A38" s="127"/>
      <c r="B38" s="128" t="s">
        <v>47</v>
      </c>
      <c r="C38" s="129">
        <f t="shared" ref="C38:W38" si="7">C30+C37</f>
        <v>5</v>
      </c>
      <c r="D38" s="129">
        <f t="shared" si="7"/>
        <v>31660</v>
      </c>
      <c r="E38" s="129">
        <f t="shared" si="7"/>
        <v>0</v>
      </c>
      <c r="F38" s="129">
        <f t="shared" si="7"/>
        <v>2000</v>
      </c>
      <c r="G38" s="129">
        <f t="shared" si="7"/>
        <v>33660</v>
      </c>
      <c r="H38" s="130">
        <f t="shared" si="7"/>
        <v>0</v>
      </c>
      <c r="I38" s="130">
        <f t="shared" si="7"/>
        <v>6438</v>
      </c>
      <c r="J38" s="130">
        <f t="shared" si="7"/>
        <v>0</v>
      </c>
      <c r="K38" s="130">
        <f t="shared" si="7"/>
        <v>0</v>
      </c>
      <c r="L38" s="130">
        <f t="shared" si="7"/>
        <v>0</v>
      </c>
      <c r="M38" s="130">
        <f t="shared" si="7"/>
        <v>0</v>
      </c>
      <c r="N38" s="130">
        <f t="shared" si="7"/>
        <v>20049</v>
      </c>
      <c r="O38" s="130">
        <f t="shared" si="7"/>
        <v>0</v>
      </c>
      <c r="P38" s="130">
        <f t="shared" si="7"/>
        <v>29334</v>
      </c>
      <c r="Q38" s="130">
        <f t="shared" si="7"/>
        <v>0</v>
      </c>
      <c r="R38" s="130">
        <f t="shared" si="7"/>
        <v>89481</v>
      </c>
      <c r="S38" s="130">
        <f t="shared" si="7"/>
        <v>2</v>
      </c>
      <c r="T38" s="130">
        <f t="shared" si="7"/>
        <v>89479</v>
      </c>
      <c r="U38" s="130">
        <f t="shared" si="7"/>
        <v>1163251</v>
      </c>
      <c r="V38" s="130">
        <f t="shared" si="7"/>
        <v>89481</v>
      </c>
      <c r="W38" s="130">
        <f t="shared" si="7"/>
        <v>715848</v>
      </c>
    </row>
    <row r="39" spans="1:25" s="5" customFormat="1" ht="15.75" customHeight="1" x14ac:dyDescent="0.2">
      <c r="A39" s="131"/>
      <c r="B39" s="131"/>
      <c r="C39" s="132"/>
      <c r="D39" s="133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</row>
    <row r="40" spans="1:25" s="5" customFormat="1" ht="15.75" hidden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5" s="5" customFormat="1" ht="15.75" hidden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5" s="5" customFormat="1" ht="20.25" x14ac:dyDescent="0.3">
      <c r="A42" s="3"/>
      <c r="B42" s="3"/>
      <c r="C42" s="135" t="s">
        <v>48</v>
      </c>
      <c r="D42" s="3"/>
      <c r="E42" s="3"/>
      <c r="F42" s="3"/>
      <c r="G42" s="136"/>
      <c r="H42" s="136"/>
      <c r="I42" s="136"/>
      <c r="J42" s="3"/>
      <c r="K42" s="166" t="s">
        <v>49</v>
      </c>
      <c r="L42" s="166"/>
      <c r="M42" s="3"/>
      <c r="N42" s="3"/>
      <c r="O42" s="3"/>
      <c r="P42" s="3"/>
      <c r="Q42" s="3"/>
      <c r="R42" s="3"/>
      <c r="S42" s="3"/>
      <c r="T42" s="3"/>
      <c r="U42" s="3"/>
      <c r="X42" s="137">
        <v>1213293</v>
      </c>
    </row>
    <row r="43" spans="1:25" s="5" customFormat="1" ht="44.25" customHeight="1" x14ac:dyDescent="0.3">
      <c r="C43" s="138" t="s">
        <v>50</v>
      </c>
      <c r="F43" s="139"/>
      <c r="G43" s="27"/>
      <c r="H43" s="27"/>
      <c r="I43" s="27"/>
      <c r="K43" s="140" t="s">
        <v>51</v>
      </c>
      <c r="X43" s="137">
        <f>W30+255274</f>
        <v>971122</v>
      </c>
    </row>
    <row r="44" spans="1:25" s="5" customFormat="1" x14ac:dyDescent="0.2">
      <c r="X44" s="137">
        <f>X42-X43</f>
        <v>242171</v>
      </c>
    </row>
    <row r="45" spans="1:25" s="5" customFormat="1" ht="15.75" x14ac:dyDescent="0.25">
      <c r="J45" s="141"/>
      <c r="K45" s="141"/>
      <c r="L45" s="141"/>
      <c r="X45" s="137">
        <f>G30+I30+N30+P30</f>
        <v>89481</v>
      </c>
      <c r="Y45" s="5">
        <f>X45*7</f>
        <v>626367</v>
      </c>
    </row>
    <row r="46" spans="1:25" x14ac:dyDescent="0.2">
      <c r="Y46" s="142">
        <f>Y45+V30+W30</f>
        <v>1431696</v>
      </c>
    </row>
  </sheetData>
  <mergeCells count="28">
    <mergeCell ref="X22:X30"/>
    <mergeCell ref="K42:L42"/>
    <mergeCell ref="M20:M21"/>
    <mergeCell ref="R2:W2"/>
    <mergeCell ref="R3:W3"/>
    <mergeCell ref="N20:N21"/>
    <mergeCell ref="P20:P21"/>
    <mergeCell ref="Q20:Q21"/>
    <mergeCell ref="R20:R21"/>
    <mergeCell ref="S20:S21"/>
    <mergeCell ref="T20:T21"/>
    <mergeCell ref="B17:U17"/>
    <mergeCell ref="E18:N18"/>
    <mergeCell ref="F20:F21"/>
    <mergeCell ref="G20:G21"/>
    <mergeCell ref="U20:U21"/>
    <mergeCell ref="V20:V21"/>
    <mergeCell ref="W20:W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7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01.06.20</vt:lpstr>
      <vt:lpstr>'Управл. 01.06.20'!Область_печати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Operator</cp:lastModifiedBy>
  <cp:lastPrinted>2020-07-27T08:30:42Z</cp:lastPrinted>
  <dcterms:created xsi:type="dcterms:W3CDTF">2020-07-27T08:24:20Z</dcterms:created>
  <dcterms:modified xsi:type="dcterms:W3CDTF">2020-07-27T12:27:14Z</dcterms:modified>
</cp:coreProperties>
</file>